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9155" windowHeight="10035"/>
  </bookViews>
  <sheets>
    <sheet name="Sheet1 (2)" sheetId="4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2" i="4" l="1"/>
  <c r="D22" i="4" l="1"/>
  <c r="E22" i="4" l="1"/>
  <c r="F15" i="4" l="1"/>
  <c r="D7" i="4" l="1"/>
  <c r="E7" i="4"/>
  <c r="A25" i="4" l="1"/>
  <c r="G25" i="4"/>
  <c r="B25" i="4"/>
  <c r="C25" i="4" l="1"/>
  <c r="F25" i="4" l="1"/>
  <c r="F22" i="4" s="1"/>
  <c r="D25" i="4" l="1"/>
  <c r="E12" i="4" s="1"/>
  <c r="E25" i="4"/>
  <c r="H25" i="4" l="1"/>
  <c r="B12" i="4" s="1"/>
  <c r="E13" i="4"/>
</calcChain>
</file>

<file path=xl/sharedStrings.xml><?xml version="1.0" encoding="utf-8"?>
<sst xmlns="http://schemas.openxmlformats.org/spreadsheetml/2006/main" count="44" uniqueCount="37">
  <si>
    <t>Freq</t>
  </si>
  <si>
    <t>WL</t>
  </si>
  <si>
    <t>mm</t>
  </si>
  <si>
    <t>rb</t>
  </si>
  <si>
    <t>rt</t>
  </si>
  <si>
    <t>b</t>
  </si>
  <si>
    <t>ht</t>
  </si>
  <si>
    <t>rh</t>
  </si>
  <si>
    <t>r</t>
  </si>
  <si>
    <t>c</t>
  </si>
  <si>
    <t>cT</t>
  </si>
  <si>
    <t>dT</t>
  </si>
  <si>
    <t>dB</t>
  </si>
  <si>
    <t>h</t>
  </si>
  <si>
    <t xml:space="preserve">mm </t>
  </si>
  <si>
    <t>http://www.hampsonlife.com/conecalculator.php</t>
  </si>
  <si>
    <t>r-rH</t>
  </si>
  <si>
    <t>input dia</t>
  </si>
  <si>
    <t>output dia</t>
  </si>
  <si>
    <t>min</t>
  </si>
  <si>
    <t>max</t>
  </si>
  <si>
    <t>deg</t>
  </si>
  <si>
    <t>User entries</t>
  </si>
  <si>
    <t>MHz</t>
  </si>
  <si>
    <t>Input dia</t>
  </si>
  <si>
    <t>Aperture dia</t>
  </si>
  <si>
    <t>Flare half ang</t>
  </si>
  <si>
    <t>Phasing length</t>
  </si>
  <si>
    <t xml:space="preserve">W2IMU horn marking out calculator </t>
  </si>
  <si>
    <t>DL3WDG</t>
  </si>
  <si>
    <t xml:space="preserve">based on </t>
  </si>
  <si>
    <t>input tube  dia allowed range</t>
  </si>
  <si>
    <t xml:space="preserve">A      </t>
  </si>
  <si>
    <t>Phasing width</t>
  </si>
  <si>
    <t>mm (includes  4mm for overlap)</t>
  </si>
  <si>
    <t xml:space="preserve">Calculated  dims </t>
  </si>
  <si>
    <t>v1.2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</si>
</sst>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1"/>
    <xf numFmtId="0" fontId="1" fillId="0" borderId="0" xfId="0" applyFont="1"/>
    <xf numFmtId="0" fontId="0" fillId="0" borderId="0" xfId="0" applyFill="1"/>
    <xf numFmtId="0" fontId="0" fillId="0" borderId="0" xfId="0" quotePrefix="1"/>
    <xf numFmtId="0" fontId="3" fillId="0" borderId="0" xfId="0" applyFont="1"/>
    <xf numFmtId="0" fontId="0" fillId="0" borderId="0" xfId="0" applyBorder="1"/>
    <xf numFmtId="164" fontId="0" fillId="2" borderId="0" xfId="0" applyNumberFormat="1" applyFill="1"/>
    <xf numFmtId="164" fontId="0" fillId="0" borderId="0" xfId="0" applyNumberFormat="1" applyFill="1" applyBorder="1"/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8" xfId="0" applyBorder="1"/>
    <xf numFmtId="164" fontId="0" fillId="0" borderId="0" xfId="0" applyNumberFormat="1"/>
    <xf numFmtId="164" fontId="0" fillId="0" borderId="0" xfId="0" applyNumberFormat="1" applyFill="1"/>
    <xf numFmtId="164" fontId="0" fillId="2" borderId="7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0" borderId="1" xfId="0" applyNumberFormat="1" applyFill="1" applyBorder="1"/>
    <xf numFmtId="16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361950</xdr:colOff>
      <xdr:row>27</xdr:row>
      <xdr:rowOff>114300</xdr:rowOff>
    </xdr:from>
    <xdr:ext cx="184731" cy="264560"/>
    <xdr:sp macro="" textlink="">
      <xdr:nvSpPr>
        <xdr:cNvPr id="2" name="TextBox 1"/>
        <xdr:cNvSpPr txBox="1"/>
      </xdr:nvSpPr>
      <xdr:spPr>
        <a:xfrm>
          <a:off x="361950" y="487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 editAs="oneCell">
    <xdr:from>
      <xdr:col>0</xdr:col>
      <xdr:colOff>66674</xdr:colOff>
      <xdr:row>15</xdr:row>
      <xdr:rowOff>104775</xdr:rowOff>
    </xdr:from>
    <xdr:to>
      <xdr:col>9</xdr:col>
      <xdr:colOff>202926</xdr:colOff>
      <xdr:row>34</xdr:row>
      <xdr:rowOff>180975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4" y="2962275"/>
          <a:ext cx="6051277" cy="3695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hampsonlife.com/conecalculator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9"/>
  <sheetViews>
    <sheetView tabSelected="1" workbookViewId="0">
      <selection activeCell="R16" sqref="R16"/>
    </sheetView>
  </sheetViews>
  <sheetFormatPr defaultRowHeight="15" x14ac:dyDescent="0.25"/>
  <cols>
    <col min="1" max="1" width="14.140625" customWidth="1"/>
    <col min="4" max="4" width="8.5703125" customWidth="1"/>
    <col min="5" max="5" width="11.140625" customWidth="1"/>
    <col min="13" max="13" width="12" bestFit="1" customWidth="1"/>
  </cols>
  <sheetData>
    <row r="2" spans="1:17" x14ac:dyDescent="0.25">
      <c r="A2" t="s">
        <v>28</v>
      </c>
      <c r="D2" t="s">
        <v>29</v>
      </c>
      <c r="E2" t="s">
        <v>36</v>
      </c>
      <c r="F2" s="2" t="s">
        <v>22</v>
      </c>
      <c r="G2" s="2"/>
      <c r="H2" s="1" t="s">
        <v>35</v>
      </c>
      <c r="I2" s="1"/>
      <c r="J2" s="5"/>
      <c r="K2" s="5"/>
    </row>
    <row r="3" spans="1:17" x14ac:dyDescent="0.25">
      <c r="A3" t="s">
        <v>30</v>
      </c>
      <c r="B3" s="3" t="s">
        <v>15</v>
      </c>
      <c r="F3" s="5"/>
      <c r="G3" s="5"/>
      <c r="H3" s="5"/>
      <c r="I3" s="5"/>
      <c r="J3" s="5"/>
      <c r="K3" s="5"/>
    </row>
    <row r="4" spans="1:17" x14ac:dyDescent="0.25">
      <c r="B4" s="3"/>
      <c r="F4" s="5"/>
      <c r="G4" s="5"/>
      <c r="H4" s="5"/>
      <c r="I4" s="5"/>
      <c r="J4" s="5"/>
      <c r="K4" s="5"/>
    </row>
    <row r="5" spans="1:17" x14ac:dyDescent="0.25">
      <c r="D5" s="12" t="s">
        <v>31</v>
      </c>
      <c r="E5" s="13"/>
      <c r="F5" s="14"/>
    </row>
    <row r="6" spans="1:17" x14ac:dyDescent="0.25">
      <c r="A6" t="s">
        <v>0</v>
      </c>
      <c r="B6" s="2">
        <v>10368</v>
      </c>
      <c r="C6" t="s">
        <v>23</v>
      </c>
      <c r="D6" s="15" t="s">
        <v>19</v>
      </c>
      <c r="E6" s="11" t="s">
        <v>20</v>
      </c>
      <c r="F6" s="16"/>
    </row>
    <row r="7" spans="1:17" x14ac:dyDescent="0.25">
      <c r="A7" t="s">
        <v>24</v>
      </c>
      <c r="B7" s="2">
        <v>20.239999999999998</v>
      </c>
      <c r="C7" t="s">
        <v>2</v>
      </c>
      <c r="D7" s="20">
        <f>B22*0.7</f>
        <v>20.241126543209877</v>
      </c>
      <c r="E7" s="21">
        <f>B22*0.81</f>
        <v>23.421875000000004</v>
      </c>
      <c r="F7" s="17"/>
    </row>
    <row r="8" spans="1:17" x14ac:dyDescent="0.25">
      <c r="A8" t="s">
        <v>25</v>
      </c>
      <c r="B8" s="2">
        <v>54.36</v>
      </c>
      <c r="C8" t="s">
        <v>2</v>
      </c>
      <c r="Q8" s="23"/>
    </row>
    <row r="9" spans="1:17" x14ac:dyDescent="0.25">
      <c r="A9" t="s">
        <v>26</v>
      </c>
      <c r="B9" s="2">
        <v>23.72</v>
      </c>
      <c r="C9" t="s">
        <v>21</v>
      </c>
      <c r="Q9" s="23"/>
    </row>
    <row r="10" spans="1:17" x14ac:dyDescent="0.25">
      <c r="A10" t="s">
        <v>27</v>
      </c>
      <c r="B10" s="2">
        <v>114.6</v>
      </c>
      <c r="C10" t="s">
        <v>2</v>
      </c>
      <c r="Q10" s="23"/>
    </row>
    <row r="11" spans="1:17" x14ac:dyDescent="0.25">
      <c r="Q11" s="23"/>
    </row>
    <row r="12" spans="1:17" x14ac:dyDescent="0.25">
      <c r="A12" t="s">
        <v>32</v>
      </c>
      <c r="B12" s="9">
        <f>360*G25/H25</f>
        <v>144.81625633316389</v>
      </c>
      <c r="C12" t="s">
        <v>21</v>
      </c>
      <c r="D12" t="s">
        <v>8</v>
      </c>
      <c r="E12" s="9">
        <f>SQRT(D25^2+A25^2)</f>
        <v>67.567000057570297</v>
      </c>
      <c r="G12" s="19"/>
      <c r="I12" s="18"/>
      <c r="Q12" s="23"/>
    </row>
    <row r="13" spans="1:17" x14ac:dyDescent="0.25">
      <c r="B13" s="22"/>
      <c r="D13" t="s">
        <v>16</v>
      </c>
      <c r="E13" s="9">
        <f>E12-E25</f>
        <v>25.157396636593504</v>
      </c>
      <c r="I13" s="18"/>
      <c r="Q13" s="23"/>
    </row>
    <row r="14" spans="1:17" x14ac:dyDescent="0.25">
      <c r="B14" s="10"/>
      <c r="C14" s="5"/>
      <c r="I14" s="18"/>
      <c r="J14" s="5"/>
      <c r="K14" s="5"/>
    </row>
    <row r="15" spans="1:17" x14ac:dyDescent="0.25">
      <c r="B15" s="10"/>
      <c r="C15" s="5"/>
      <c r="D15" t="s">
        <v>33</v>
      </c>
      <c r="F15" s="9">
        <f>(3.14159*E22)+4</f>
        <v>174.77683239999999</v>
      </c>
      <c r="G15" t="s">
        <v>34</v>
      </c>
      <c r="I15" s="18"/>
      <c r="J15" s="5"/>
      <c r="K15" s="5"/>
      <c r="P15" s="4"/>
    </row>
    <row r="16" spans="1:17" x14ac:dyDescent="0.25">
      <c r="B16" s="10"/>
      <c r="F16" s="19"/>
      <c r="G16" s="19"/>
      <c r="H16" s="19"/>
      <c r="I16" s="5"/>
      <c r="J16" s="5"/>
      <c r="K16" s="5"/>
      <c r="P16" s="4"/>
    </row>
    <row r="17" spans="1:16" x14ac:dyDescent="0.25">
      <c r="B17" s="10"/>
      <c r="I17" s="5"/>
      <c r="J17" s="5"/>
      <c r="K17" s="5"/>
      <c r="P17" s="4"/>
    </row>
    <row r="18" spans="1:16" x14ac:dyDescent="0.25">
      <c r="P18" s="4"/>
    </row>
    <row r="19" spans="1:16" x14ac:dyDescent="0.25">
      <c r="B19" t="s">
        <v>1</v>
      </c>
      <c r="D19" t="s">
        <v>17</v>
      </c>
      <c r="E19" t="s">
        <v>18</v>
      </c>
      <c r="F19" s="6"/>
    </row>
    <row r="20" spans="1:16" x14ac:dyDescent="0.25">
      <c r="B20" t="s">
        <v>2</v>
      </c>
      <c r="D20" t="s">
        <v>14</v>
      </c>
      <c r="E20" t="s">
        <v>14</v>
      </c>
      <c r="F20" t="s">
        <v>14</v>
      </c>
    </row>
    <row r="21" spans="1:16" x14ac:dyDescent="0.25">
      <c r="D21" t="s">
        <v>11</v>
      </c>
      <c r="E21" t="s">
        <v>12</v>
      </c>
      <c r="F21" t="s">
        <v>13</v>
      </c>
    </row>
    <row r="22" spans="1:16" x14ac:dyDescent="0.25">
      <c r="B22" s="5">
        <f>299800/B6</f>
        <v>28.915895061728396</v>
      </c>
      <c r="C22" s="5"/>
      <c r="D22" s="5">
        <f>B7</f>
        <v>20.239999999999998</v>
      </c>
      <c r="E22" s="5">
        <f>B8</f>
        <v>54.36</v>
      </c>
      <c r="F22" s="5">
        <f>F25</f>
        <v>38.826934753139177</v>
      </c>
    </row>
    <row r="24" spans="1:16" x14ac:dyDescent="0.25">
      <c r="A24" t="s">
        <v>3</v>
      </c>
      <c r="B24" t="s">
        <v>4</v>
      </c>
      <c r="C24" t="s">
        <v>5</v>
      </c>
      <c r="D24" t="s">
        <v>6</v>
      </c>
      <c r="E24" t="s">
        <v>7</v>
      </c>
      <c r="F24" t="s">
        <v>13</v>
      </c>
      <c r="G24" t="s">
        <v>9</v>
      </c>
      <c r="H24" t="s">
        <v>10</v>
      </c>
    </row>
    <row r="25" spans="1:16" x14ac:dyDescent="0.25">
      <c r="A25">
        <f>E22/2</f>
        <v>27.18</v>
      </c>
      <c r="B25">
        <f>D22/2</f>
        <v>10.119999999999999</v>
      </c>
      <c r="C25">
        <f>A25-B25</f>
        <v>17.060000000000002</v>
      </c>
      <c r="D25">
        <f>F22*E22/(E22-D22)</f>
        <v>61.859090655939198</v>
      </c>
      <c r="E25" s="5">
        <f>SQRT(F22^2+C25^2)</f>
        <v>42.409603420976794</v>
      </c>
      <c r="F25" s="5">
        <f>0.5*(B8-B7)/TAN(RADIANS(B9))</f>
        <v>38.826934753139177</v>
      </c>
      <c r="G25">
        <f>3.14159*E22</f>
        <v>170.77683239999999</v>
      </c>
      <c r="H25">
        <f>3.14159*2*E12</f>
        <v>424.53562342172455</v>
      </c>
    </row>
    <row r="27" spans="1:16" x14ac:dyDescent="0.25">
      <c r="H27" s="8"/>
      <c r="I27" s="8"/>
      <c r="J27" s="8"/>
    </row>
    <row r="28" spans="1:16" x14ac:dyDescent="0.25">
      <c r="H28" s="8"/>
      <c r="I28" s="8"/>
      <c r="J28" s="8"/>
    </row>
    <row r="29" spans="1:16" x14ac:dyDescent="0.25">
      <c r="H29" s="8"/>
      <c r="I29" s="8"/>
      <c r="J29" s="8"/>
    </row>
    <row r="34" spans="7:17" x14ac:dyDescent="0.25">
      <c r="Q34" s="5"/>
    </row>
    <row r="35" spans="7:17" x14ac:dyDescent="0.25">
      <c r="I35" s="5"/>
    </row>
    <row r="36" spans="7:17" x14ac:dyDescent="0.25">
      <c r="J36" s="5"/>
      <c r="P36" s="7"/>
    </row>
    <row r="39" spans="7:17" x14ac:dyDescent="0.25">
      <c r="G39" s="5"/>
      <c r="J39" s="5"/>
      <c r="M39" s="5"/>
    </row>
  </sheetData>
  <hyperlinks>
    <hyperlink ref="B3" r:id="rId1"/>
  </hyperlinks>
  <pageMargins left="0.7" right="0.7" top="0.75" bottom="0.75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2023-05-12T06:44:38Z</dcterms:created>
  <dcterms:modified xsi:type="dcterms:W3CDTF">2023-10-22T07:52:56Z</dcterms:modified>
</cp:coreProperties>
</file>